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732"/>
  </bookViews>
  <sheets>
    <sheet name="Blad1" sheetId="1" r:id="rId1"/>
    <sheet name="Blad2" sheetId="2" r:id="rId2"/>
    <sheet name="Blad3" sheetId="3" r:id="rId3"/>
    <sheet name="Blad4" sheetId="4" r:id="rId4"/>
    <sheet name="Compatibiliteitsrapport" sheetId="5" r:id="rId5"/>
  </sheets>
  <definedNames>
    <definedName name="_xlnm.Print_Area" localSheetId="0">Blad1!$A$1:$U$31</definedName>
  </definedNames>
  <calcPr calcId="145621"/>
</workbook>
</file>

<file path=xl/calcChain.xml><?xml version="1.0" encoding="utf-8"?>
<calcChain xmlns="http://schemas.openxmlformats.org/spreadsheetml/2006/main">
  <c r="Q18" i="1" l="1"/>
  <c r="R18" i="1"/>
  <c r="S18" i="1"/>
  <c r="T18" i="1"/>
  <c r="Q17" i="1"/>
  <c r="R17" i="1"/>
  <c r="S17" i="1"/>
  <c r="T17" i="1"/>
  <c r="Q19" i="1"/>
  <c r="R19" i="1"/>
  <c r="S19" i="1"/>
  <c r="T19" i="1"/>
  <c r="Q16" i="1"/>
  <c r="R16" i="1"/>
  <c r="S16" i="1"/>
  <c r="T16" i="1"/>
  <c r="Q20" i="1"/>
  <c r="R20" i="1"/>
  <c r="S20" i="1"/>
  <c r="T20" i="1"/>
  <c r="Q23" i="1"/>
  <c r="R23" i="1"/>
  <c r="S23" i="1"/>
  <c r="T23" i="1"/>
  <c r="Q22" i="1"/>
  <c r="R22" i="1"/>
  <c r="S22" i="1"/>
  <c r="T22" i="1"/>
  <c r="Q21" i="1"/>
  <c r="R21" i="1"/>
  <c r="S21" i="1"/>
  <c r="T21" i="1"/>
  <c r="Q25" i="1"/>
  <c r="R25" i="1"/>
  <c r="S25" i="1"/>
  <c r="T25" i="1"/>
  <c r="Q24" i="1"/>
  <c r="R24" i="1"/>
  <c r="S24" i="1"/>
  <c r="T24" i="1"/>
  <c r="Q26" i="1"/>
  <c r="R26" i="1"/>
  <c r="S26" i="1"/>
  <c r="T26" i="1"/>
  <c r="R14" i="1"/>
  <c r="T14" i="1"/>
  <c r="Q14" i="1"/>
  <c r="S14" i="1"/>
  <c r="U14" i="1" s="1"/>
  <c r="S15" i="1"/>
  <c r="R15" i="1"/>
  <c r="T15" i="1"/>
  <c r="U15" i="1" l="1"/>
  <c r="U25" i="1"/>
  <c r="U23" i="1"/>
  <c r="U26" i="1"/>
  <c r="U24" i="1"/>
  <c r="U22" i="1"/>
  <c r="U20" i="1"/>
  <c r="U19" i="1"/>
  <c r="U17" i="1"/>
  <c r="U18" i="1"/>
  <c r="U16" i="1"/>
  <c r="U21" i="1"/>
  <c r="E29" i="1"/>
  <c r="G29" i="1"/>
  <c r="G30" i="1" s="1"/>
  <c r="I29" i="1"/>
  <c r="K29" i="1"/>
  <c r="M29" i="1"/>
  <c r="O29" i="1"/>
  <c r="Q15" i="1" l="1"/>
  <c r="O30" i="1"/>
  <c r="E30" i="1" l="1"/>
  <c r="C29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M30" i="1"/>
  <c r="K30" i="1"/>
  <c r="I30" i="1"/>
  <c r="C30" i="1" l="1"/>
  <c r="U29" i="1"/>
</calcChain>
</file>

<file path=xl/sharedStrings.xml><?xml version="1.0" encoding="utf-8"?>
<sst xmlns="http://schemas.openxmlformats.org/spreadsheetml/2006/main" count="58" uniqueCount="40">
  <si>
    <t>gewicht</t>
  </si>
  <si>
    <t>punt</t>
  </si>
  <si>
    <t>Swaenepoel Johny</t>
  </si>
  <si>
    <t>Naam</t>
  </si>
  <si>
    <t>Totaal</t>
  </si>
  <si>
    <t>Totaal gewicht per reeks:</t>
  </si>
  <si>
    <t>Gemiddeld gewicht per visser:</t>
  </si>
  <si>
    <t xml:space="preserve">                           HENGELCLUB  “ Match en Feeder Team Roeselare “</t>
  </si>
  <si>
    <t>Liebrandt Giovanni</t>
  </si>
  <si>
    <t>Beun Mario</t>
  </si>
  <si>
    <t>Jonckheere Georges</t>
  </si>
  <si>
    <t>Gemiddeld gewicht per deelnemer</t>
  </si>
  <si>
    <t>Beun Koen</t>
  </si>
  <si>
    <t>Gewicht</t>
  </si>
  <si>
    <t>Punten</t>
  </si>
  <si>
    <t>Compatibiliteitsrapport voor 2019- Klassement.xls</t>
  </si>
  <si>
    <t>Uitvoeren op 20/05/2019 19:09</t>
  </si>
  <si>
    <t>De volgende functies in deze werkmap worden niet ondersteund door eerdere versies van Excel. Deze functies gaan mogelijk verloren of werken niet correct als u deze werkmap opent in een eerdere versie van Excel of als u deze werkmap opslaat in een eerdere bestandsindeling.</t>
  </si>
  <si>
    <t>Gering kwaliteitsverlies</t>
  </si>
  <si>
    <t>Aantal exemplaren</t>
  </si>
  <si>
    <t>Versie</t>
  </si>
  <si>
    <t>Een aantal cellen of stijlen in deze werkmap bevat opmaak die niet wordt ondersteund in de geselecteerde bestandsindeling. Deze opmaak wordt geconverteerd naar de meest overeenkomende opmaak die beschikbaar is.</t>
  </si>
  <si>
    <t>Excel 97-2003</t>
  </si>
  <si>
    <t>Devoogt Willy</t>
  </si>
  <si>
    <t>Devos André</t>
  </si>
  <si>
    <t>Muylle Fernand</t>
  </si>
  <si>
    <t>Dufromont René</t>
  </si>
  <si>
    <t>Formesyn Luc</t>
  </si>
  <si>
    <t>Vanlerberghe Patrick</t>
  </si>
  <si>
    <t>Lamaire Randal</t>
  </si>
  <si>
    <t>Ijzer Tervaete</t>
  </si>
  <si>
    <t>KLASSEMENT  2023</t>
  </si>
  <si>
    <t>Slechtste1</t>
  </si>
  <si>
    <t>Slechtste2</t>
  </si>
  <si>
    <t>Bloso</t>
  </si>
  <si>
    <t>Koolhof</t>
  </si>
  <si>
    <t xml:space="preserve">Totaal gewicht: </t>
  </si>
  <si>
    <t>1/10/2023 VM</t>
  </si>
  <si>
    <t>1/10/2023 NM</t>
  </si>
  <si>
    <t>Hemeryck Paul (Kampioen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</si>
</sst>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4"/>
      <color indexed="63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theme="6" tint="-0.24994659260841701"/>
      </patternFill>
    </fill>
    <fill>
      <patternFill patternType="solid">
        <fgColor rgb="FFFFFF6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/>
    <xf numFmtId="14" fontId="4" fillId="2" borderId="2" xfId="0" applyNumberFormat="1" applyFont="1" applyFill="1" applyBorder="1" applyAlignment="1">
      <alignment horizontal="centerContinuous"/>
    </xf>
    <xf numFmtId="14" fontId="4" fillId="2" borderId="3" xfId="0" applyNumberFormat="1" applyFont="1" applyFill="1" applyBorder="1" applyAlignment="1">
      <alignment horizontal="centerContinuous"/>
    </xf>
    <xf numFmtId="0" fontId="3" fillId="3" borderId="1" xfId="0" applyFont="1" applyFill="1" applyBorder="1"/>
    <xf numFmtId="0" fontId="3" fillId="0" borderId="4" xfId="0" applyFont="1" applyBorder="1"/>
    <xf numFmtId="0" fontId="7" fillId="4" borderId="2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3" fillId="0" borderId="7" xfId="0" applyFont="1" applyBorder="1"/>
    <xf numFmtId="0" fontId="3" fillId="3" borderId="8" xfId="0" applyFont="1" applyFill="1" applyBorder="1"/>
    <xf numFmtId="0" fontId="3" fillId="3" borderId="0" xfId="0" applyFont="1" applyFill="1" applyBorder="1"/>
    <xf numFmtId="0" fontId="6" fillId="5" borderId="9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0" xfId="0" applyFont="1" applyFill="1" applyBorder="1"/>
    <xf numFmtId="0" fontId="2" fillId="4" borderId="11" xfId="0" applyFont="1" applyFill="1" applyBorder="1"/>
    <xf numFmtId="0" fontId="2" fillId="4" borderId="0" xfId="0" applyFont="1" applyFill="1" applyBorder="1"/>
    <xf numFmtId="0" fontId="2" fillId="4" borderId="11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11" xfId="0" applyFont="1" applyFill="1" applyBorder="1" applyAlignment="1"/>
    <xf numFmtId="0" fontId="2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/>
    <xf numFmtId="0" fontId="2" fillId="4" borderId="12" xfId="0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0" fontId="8" fillId="0" borderId="0" xfId="0" applyFont="1" applyAlignment="1"/>
    <xf numFmtId="14" fontId="4" fillId="2" borderId="15" xfId="0" applyNumberFormat="1" applyFont="1" applyFill="1" applyBorder="1" applyAlignment="1">
      <alignment horizontal="centerContinuous"/>
    </xf>
    <xf numFmtId="0" fontId="5" fillId="7" borderId="4" xfId="0" applyFont="1" applyFill="1" applyBorder="1"/>
    <xf numFmtId="0" fontId="5" fillId="8" borderId="5" xfId="0" applyFont="1" applyFill="1" applyBorder="1"/>
    <xf numFmtId="0" fontId="9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9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7" xfId="0" applyNumberFormat="1" applyBorder="1" applyAlignment="1">
      <alignment horizontal="center" vertical="top" wrapText="1"/>
    </xf>
    <xf numFmtId="0" fontId="0" fillId="0" borderId="18" xfId="0" applyNumberFormat="1" applyBorder="1" applyAlignment="1">
      <alignment horizontal="center" vertical="top" wrapText="1"/>
    </xf>
    <xf numFmtId="0" fontId="2" fillId="5" borderId="10" xfId="0" applyFont="1" applyFill="1" applyBorder="1" applyAlignment="1">
      <alignment vertical="justify"/>
    </xf>
    <xf numFmtId="0" fontId="2" fillId="5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/>
    </xf>
    <xf numFmtId="0" fontId="2" fillId="4" borderId="0" xfId="0" applyFont="1" applyFill="1" applyBorder="1" applyAlignment="1">
      <alignment vertical="justify" wrapText="1"/>
    </xf>
    <xf numFmtId="0" fontId="2" fillId="4" borderId="13" xfId="0" applyFont="1" applyFill="1" applyBorder="1" applyAlignment="1">
      <alignment vertical="justify" wrapText="1"/>
    </xf>
    <xf numFmtId="0" fontId="5" fillId="7" borderId="4" xfId="0" applyFont="1" applyFill="1" applyBorder="1" applyAlignment="1">
      <alignment vertical="justify"/>
    </xf>
    <xf numFmtId="0" fontId="2" fillId="0" borderId="0" xfId="0" applyFont="1" applyAlignment="1">
      <alignment vertical="justify"/>
    </xf>
    <xf numFmtId="0" fontId="5" fillId="8" borderId="5" xfId="0" applyFon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Continuous" vertical="justify"/>
    </xf>
    <xf numFmtId="14" fontId="4" fillId="2" borderId="2" xfId="0" applyNumberFormat="1" applyFont="1" applyFill="1" applyBorder="1" applyAlignment="1">
      <alignment horizontal="centerContinuous" vertical="justify"/>
    </xf>
    <xf numFmtId="164" fontId="4" fillId="2" borderId="19" xfId="0" applyNumberFormat="1" applyFont="1" applyFill="1" applyBorder="1" applyAlignment="1">
      <alignment horizontal="centerContinuous"/>
    </xf>
    <xf numFmtId="14" fontId="4" fillId="2" borderId="20" xfId="0" applyNumberFormat="1" applyFont="1" applyFill="1" applyBorder="1" applyAlignment="1">
      <alignment horizontal="centerContinuous"/>
    </xf>
    <xf numFmtId="0" fontId="11" fillId="0" borderId="5" xfId="1" applyFont="1" applyBorder="1"/>
    <xf numFmtId="0" fontId="2" fillId="0" borderId="5" xfId="0" applyFont="1" applyBorder="1"/>
    <xf numFmtId="0" fontId="2" fillId="0" borderId="14" xfId="0" applyFont="1" applyBorder="1" applyAlignment="1"/>
    <xf numFmtId="0" fontId="2" fillId="0" borderId="14" xfId="0" applyFont="1" applyBorder="1" applyAlignment="1">
      <alignment vertical="justify"/>
    </xf>
    <xf numFmtId="0" fontId="2" fillId="5" borderId="24" xfId="0" applyFont="1" applyFill="1" applyBorder="1"/>
    <xf numFmtId="0" fontId="2" fillId="5" borderId="22" xfId="0" applyFont="1" applyFill="1" applyBorder="1"/>
    <xf numFmtId="0" fontId="2" fillId="4" borderId="22" xfId="0" applyFont="1" applyFill="1" applyBorder="1"/>
    <xf numFmtId="0" fontId="0" fillId="6" borderId="0" xfId="0" applyFill="1" applyBorder="1"/>
    <xf numFmtId="0" fontId="2" fillId="4" borderId="22" xfId="0" applyFont="1" applyFill="1" applyBorder="1" applyAlignment="1">
      <alignment wrapText="1"/>
    </xf>
    <xf numFmtId="0" fontId="2" fillId="4" borderId="22" xfId="0" applyFont="1" applyFill="1" applyBorder="1" applyAlignment="1"/>
    <xf numFmtId="0" fontId="2" fillId="4" borderId="21" xfId="0" applyFont="1" applyFill="1" applyBorder="1" applyAlignment="1">
      <alignment wrapText="1"/>
    </xf>
    <xf numFmtId="0" fontId="3" fillId="0" borderId="11" xfId="0" applyFont="1" applyBorder="1"/>
    <xf numFmtId="0" fontId="3" fillId="0" borderId="22" xfId="0" applyFont="1" applyBorder="1"/>
    <xf numFmtId="0" fontId="3" fillId="0" borderId="25" xfId="0" applyFont="1" applyBorder="1"/>
    <xf numFmtId="0" fontId="5" fillId="0" borderId="26" xfId="0" applyFont="1" applyBorder="1"/>
    <xf numFmtId="0" fontId="5" fillId="7" borderId="25" xfId="0" applyFont="1" applyFill="1" applyBorder="1"/>
    <xf numFmtId="0" fontId="3" fillId="0" borderId="23" xfId="0" applyFont="1" applyBorder="1"/>
    <xf numFmtId="0" fontId="5" fillId="0" borderId="28" xfId="0" applyFont="1" applyBorder="1"/>
    <xf numFmtId="3" fontId="11" fillId="0" borderId="4" xfId="0" applyNumberFormat="1" applyFont="1" applyBorder="1"/>
    <xf numFmtId="3" fontId="11" fillId="0" borderId="25" xfId="0" applyNumberFormat="1" applyFont="1" applyBorder="1"/>
    <xf numFmtId="3" fontId="11" fillId="0" borderId="5" xfId="0" applyNumberFormat="1" applyFont="1" applyBorder="1"/>
    <xf numFmtId="3" fontId="13" fillId="0" borderId="5" xfId="0" applyNumberFormat="1" applyFont="1" applyFill="1" applyBorder="1" applyAlignment="1"/>
    <xf numFmtId="3" fontId="11" fillId="0" borderId="5" xfId="0" applyNumberFormat="1" applyFont="1" applyBorder="1" applyAlignment="1"/>
    <xf numFmtId="3" fontId="11" fillId="0" borderId="27" xfId="0" applyNumberFormat="1" applyFont="1" applyBorder="1" applyAlignment="1"/>
    <xf numFmtId="0" fontId="13" fillId="0" borderId="5" xfId="0" applyFont="1" applyFill="1" applyBorder="1" applyAlignment="1"/>
    <xf numFmtId="0" fontId="13" fillId="0" borderId="5" xfId="0" applyFont="1" applyBorder="1" applyAlignment="1"/>
    <xf numFmtId="0" fontId="13" fillId="0" borderId="27" xfId="0" applyFont="1" applyBorder="1" applyAlignment="1"/>
    <xf numFmtId="0" fontId="14" fillId="0" borderId="28" xfId="0" applyFont="1" applyBorder="1"/>
    <xf numFmtId="0" fontId="13" fillId="0" borderId="5" xfId="0" applyFont="1" applyFill="1" applyBorder="1" applyAlignment="1">
      <alignment vertical="justify"/>
    </xf>
    <xf numFmtId="0" fontId="13" fillId="0" borderId="0" xfId="0" applyFont="1"/>
    <xf numFmtId="0" fontId="13" fillId="0" borderId="28" xfId="0" applyFont="1" applyBorder="1" applyAlignment="1"/>
    <xf numFmtId="3" fontId="13" fillId="0" borderId="5" xfId="0" applyNumberFormat="1" applyFont="1" applyFill="1" applyBorder="1" applyAlignment="1">
      <alignment vertical="justify"/>
    </xf>
    <xf numFmtId="3" fontId="14" fillId="0" borderId="27" xfId="0" applyNumberFormat="1" applyFont="1" applyBorder="1"/>
    <xf numFmtId="0" fontId="13" fillId="0" borderId="0" xfId="0" applyFont="1" applyAlignment="1"/>
    <xf numFmtId="0" fontId="13" fillId="0" borderId="29" xfId="0" applyFont="1" applyBorder="1" applyAlignment="1"/>
    <xf numFmtId="0" fontId="11" fillId="0" borderId="30" xfId="0" applyFont="1" applyFill="1" applyBorder="1" applyAlignment="1"/>
    <xf numFmtId="3" fontId="13" fillId="0" borderId="30" xfId="0" applyNumberFormat="1" applyFont="1" applyFill="1" applyBorder="1" applyAlignment="1">
      <alignment vertical="justify"/>
    </xf>
    <xf numFmtId="3" fontId="13" fillId="0" borderId="30" xfId="0" applyNumberFormat="1" applyFont="1" applyFill="1" applyBorder="1" applyAlignment="1"/>
    <xf numFmtId="3" fontId="11" fillId="0" borderId="30" xfId="0" applyNumberFormat="1" applyFont="1" applyBorder="1" applyAlignment="1"/>
    <xf numFmtId="3" fontId="11" fillId="0" borderId="30" xfId="0" applyNumberFormat="1" applyFont="1" applyBorder="1"/>
    <xf numFmtId="3" fontId="14" fillId="0" borderId="31" xfId="0" applyNumberFormat="1" applyFont="1" applyBorder="1"/>
    <xf numFmtId="14" fontId="4" fillId="2" borderId="3" xfId="0" applyNumberFormat="1" applyFont="1" applyFill="1" applyBorder="1" applyAlignment="1">
      <alignment horizontal="centerContinuous" vertical="justify"/>
    </xf>
    <xf numFmtId="3" fontId="11" fillId="0" borderId="4" xfId="0" applyNumberFormat="1" applyFont="1" applyFill="1" applyBorder="1"/>
    <xf numFmtId="3" fontId="11" fillId="0" borderId="2" xfId="0" applyNumberFormat="1" applyFont="1" applyBorder="1" applyAlignment="1"/>
    <xf numFmtId="0" fontId="13" fillId="0" borderId="2" xfId="0" applyFont="1" applyBorder="1" applyAlignment="1"/>
    <xf numFmtId="3" fontId="11" fillId="0" borderId="2" xfId="0" applyNumberFormat="1" applyFont="1" applyBorder="1"/>
    <xf numFmtId="3" fontId="11" fillId="0" borderId="32" xfId="0" applyNumberFormat="1" applyFont="1" applyBorder="1"/>
    <xf numFmtId="3" fontId="11" fillId="0" borderId="5" xfId="1" applyNumberFormat="1" applyFont="1" applyFill="1" applyBorder="1" applyAlignment="1">
      <alignment horizontal="center"/>
    </xf>
    <xf numFmtId="0" fontId="5" fillId="7" borderId="5" xfId="0" applyFont="1" applyFill="1" applyBorder="1"/>
    <xf numFmtId="3" fontId="11" fillId="0" borderId="14" xfId="0" applyNumberFormat="1" applyFont="1" applyBorder="1"/>
    <xf numFmtId="3" fontId="11" fillId="6" borderId="4" xfId="0" applyNumberFormat="1" applyFont="1" applyFill="1" applyBorder="1"/>
    <xf numFmtId="3" fontId="11" fillId="6" borderId="5" xfId="1" applyNumberFormat="1" applyFont="1" applyFill="1" applyBorder="1" applyAlignment="1">
      <alignment horizontal="center"/>
    </xf>
    <xf numFmtId="14" fontId="4" fillId="2" borderId="15" xfId="0" applyNumberFormat="1" applyFont="1" applyFill="1" applyBorder="1" applyAlignment="1">
      <alignment horizontal="center"/>
    </xf>
    <xf numFmtId="14" fontId="4" fillId="2" borderId="19" xfId="0" applyNumberFormat="1" applyFont="1" applyFill="1" applyBorder="1" applyAlignment="1">
      <alignment horizontal="center"/>
    </xf>
    <xf numFmtId="14" fontId="4" fillId="2" borderId="20" xfId="0" applyNumberFormat="1" applyFont="1" applyFill="1" applyBorder="1" applyAlignment="1">
      <alignment horizontal="center"/>
    </xf>
    <xf numFmtId="0" fontId="11" fillId="9" borderId="5" xfId="1" applyFont="1" applyFill="1" applyBorder="1"/>
  </cellXfs>
  <cellStyles count="3">
    <cellStyle name="Hyperlink 2" xfId="2"/>
    <cellStyle name="Standaard" xfId="0" builtinId="0"/>
    <cellStyle name="Standaard 2" xfId="1"/>
  </cellStyles>
  <dxfs count="0"/>
  <tableStyles count="0" defaultTableStyle="TableStyleMedium9" defaultPivotStyle="PivotStyleLight16"/>
  <colors>
    <mruColors>
      <color rgb="FFFF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1</xdr:row>
      <xdr:rowOff>22860</xdr:rowOff>
    </xdr:from>
    <xdr:to>
      <xdr:col>1</xdr:col>
      <xdr:colOff>1356360</xdr:colOff>
      <xdr:row>9</xdr:row>
      <xdr:rowOff>129540</xdr:rowOff>
    </xdr:to>
    <xdr:pic>
      <xdr:nvPicPr>
        <xdr:cNvPr id="1437" name="Afbeelding 0" descr="or_visse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51460"/>
          <a:ext cx="118872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403860</xdr:colOff>
      <xdr:row>0</xdr:row>
      <xdr:rowOff>91440</xdr:rowOff>
    </xdr:from>
    <xdr:to>
      <xdr:col>19</xdr:col>
      <xdr:colOff>83820</xdr:colOff>
      <xdr:row>8</xdr:row>
      <xdr:rowOff>68580</xdr:rowOff>
    </xdr:to>
    <xdr:pic>
      <xdr:nvPicPr>
        <xdr:cNvPr id="14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920" y="91440"/>
          <a:ext cx="1196340" cy="1234440"/>
        </a:xfrm>
        <a:prstGeom prst="rect">
          <a:avLst/>
        </a:prstGeom>
        <a:noFill/>
        <a:ln w="63500" cmpd="tri">
          <a:solidFill>
            <a:srgbClr val="3399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E33" sqref="E33"/>
    </sheetView>
  </sheetViews>
  <sheetFormatPr defaultColWidth="9.109375" defaultRowHeight="10.199999999999999" x14ac:dyDescent="0.2"/>
  <cols>
    <col min="1" max="1" width="3" style="1" customWidth="1"/>
    <col min="2" max="2" width="28.5546875" style="1" customWidth="1"/>
    <col min="3" max="3" width="8.109375" style="44" bestFit="1" customWidth="1"/>
    <col min="4" max="4" width="3.88671875" style="1" bestFit="1" customWidth="1"/>
    <col min="5" max="5" width="6.44140625" style="1" customWidth="1"/>
    <col min="6" max="6" width="3.88671875" style="1" bestFit="1" customWidth="1"/>
    <col min="7" max="7" width="6.33203125" style="1" bestFit="1" customWidth="1"/>
    <col min="8" max="8" width="3.88671875" style="1" bestFit="1" customWidth="1"/>
    <col min="9" max="9" width="6.5546875" style="1" customWidth="1"/>
    <col min="10" max="10" width="3.88671875" style="1" bestFit="1" customWidth="1"/>
    <col min="11" max="11" width="6.33203125" style="1" customWidth="1"/>
    <col min="12" max="12" width="3.88671875" style="1" bestFit="1" customWidth="1"/>
    <col min="13" max="13" width="6.44140625" style="1" customWidth="1"/>
    <col min="14" max="14" width="3.88671875" style="1" bestFit="1" customWidth="1"/>
    <col min="15" max="15" width="6.33203125" style="1" bestFit="1" customWidth="1"/>
    <col min="16" max="16" width="4.109375" style="1" customWidth="1"/>
    <col min="17" max="17" width="8.109375" style="1" customWidth="1"/>
    <col min="18" max="18" width="6" style="1" customWidth="1"/>
    <col min="19" max="19" width="8" style="1" customWidth="1"/>
    <col min="20" max="21" width="8.33203125" style="1" bestFit="1" customWidth="1"/>
    <col min="22" max="16384" width="9.109375" style="1"/>
  </cols>
  <sheetData>
    <row r="1" spans="1:21" ht="18" x14ac:dyDescent="0.35">
      <c r="A1" s="13" t="s">
        <v>7</v>
      </c>
      <c r="B1" s="14"/>
      <c r="C1" s="3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54"/>
    </row>
    <row r="2" spans="1:21" x14ac:dyDescent="0.2">
      <c r="A2" s="15"/>
      <c r="B2" s="16"/>
      <c r="C2" s="3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55"/>
    </row>
    <row r="3" spans="1:21" x14ac:dyDescent="0.2">
      <c r="A3" s="15"/>
      <c r="B3" s="16"/>
      <c r="C3" s="39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55"/>
    </row>
    <row r="4" spans="1:21" x14ac:dyDescent="0.2">
      <c r="A4" s="17"/>
      <c r="B4" s="18"/>
      <c r="C4" s="40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56"/>
    </row>
    <row r="5" spans="1:21" ht="14.4" x14ac:dyDescent="0.3">
      <c r="A5" s="17"/>
      <c r="B5" s="18"/>
      <c r="C5" s="40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57"/>
      <c r="T5" s="57"/>
      <c r="U5" s="56"/>
    </row>
    <row r="6" spans="1:21" x14ac:dyDescent="0.2">
      <c r="A6" s="17"/>
      <c r="B6" s="18"/>
      <c r="C6" s="4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56"/>
    </row>
    <row r="7" spans="1:21" x14ac:dyDescent="0.2">
      <c r="A7" s="19"/>
      <c r="B7" s="20"/>
      <c r="C7" s="4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58"/>
    </row>
    <row r="8" spans="1:21" s="2" customFormat="1" ht="15.6" x14ac:dyDescent="0.3">
      <c r="A8" s="21"/>
      <c r="B8" s="22"/>
      <c r="C8" s="40"/>
      <c r="D8" s="23"/>
      <c r="E8" s="23"/>
      <c r="F8" s="23"/>
      <c r="G8" s="7" t="s">
        <v>31</v>
      </c>
      <c r="H8" s="8"/>
      <c r="I8" s="8"/>
      <c r="J8" s="8"/>
      <c r="K8" s="8"/>
      <c r="L8" s="9"/>
      <c r="M8" s="23"/>
      <c r="N8" s="23"/>
      <c r="O8" s="23"/>
      <c r="P8" s="23"/>
      <c r="Q8" s="23"/>
      <c r="R8" s="23"/>
      <c r="S8" s="23"/>
      <c r="T8" s="23"/>
      <c r="U8" s="59"/>
    </row>
    <row r="9" spans="1:21" x14ac:dyDescent="0.2">
      <c r="A9" s="19"/>
      <c r="B9" s="20"/>
      <c r="C9" s="4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58"/>
    </row>
    <row r="10" spans="1:21" ht="10.8" thickBot="1" x14ac:dyDescent="0.25">
      <c r="A10" s="24"/>
      <c r="B10" s="25"/>
      <c r="C10" s="4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60"/>
    </row>
    <row r="11" spans="1:21" x14ac:dyDescent="0.2">
      <c r="A11" s="61"/>
      <c r="B11" s="10"/>
      <c r="C11" s="46">
        <v>45018</v>
      </c>
      <c r="D11" s="27"/>
      <c r="E11" s="48">
        <v>45053</v>
      </c>
      <c r="F11" s="49"/>
      <c r="G11" s="103">
        <v>45067</v>
      </c>
      <c r="H11" s="104"/>
      <c r="I11" s="102">
        <v>44730</v>
      </c>
      <c r="J11" s="102"/>
      <c r="K11" s="103">
        <v>45165</v>
      </c>
      <c r="L11" s="104"/>
      <c r="M11" s="102" t="s">
        <v>37</v>
      </c>
      <c r="N11" s="102"/>
      <c r="O11" s="102" t="s">
        <v>38</v>
      </c>
      <c r="P11" s="102"/>
      <c r="Q11" s="11"/>
      <c r="R11" s="12"/>
      <c r="S11" s="12"/>
      <c r="T11" s="12"/>
      <c r="U11" s="62"/>
    </row>
    <row r="12" spans="1:21" ht="10.199999999999999" customHeight="1" x14ac:dyDescent="0.2">
      <c r="A12" s="61"/>
      <c r="B12" s="6"/>
      <c r="C12" s="47" t="s">
        <v>35</v>
      </c>
      <c r="D12" s="4"/>
      <c r="E12" s="3" t="s">
        <v>30</v>
      </c>
      <c r="F12" s="4"/>
      <c r="G12" s="3" t="s">
        <v>30</v>
      </c>
      <c r="H12" s="4"/>
      <c r="I12" s="3" t="s">
        <v>34</v>
      </c>
      <c r="J12" s="4"/>
      <c r="K12" s="47" t="s">
        <v>30</v>
      </c>
      <c r="L12" s="91"/>
      <c r="M12" s="3" t="s">
        <v>34</v>
      </c>
      <c r="N12" s="4"/>
      <c r="O12" s="3" t="s">
        <v>34</v>
      </c>
      <c r="P12" s="4"/>
      <c r="Q12" s="45" t="s">
        <v>13</v>
      </c>
      <c r="R12" s="29" t="s">
        <v>14</v>
      </c>
      <c r="S12" s="5"/>
      <c r="T12" s="5"/>
      <c r="U12" s="63"/>
    </row>
    <row r="13" spans="1:21" x14ac:dyDescent="0.2">
      <c r="A13" s="64"/>
      <c r="B13" s="28" t="s">
        <v>3</v>
      </c>
      <c r="C13" s="43" t="s">
        <v>0</v>
      </c>
      <c r="D13" s="28" t="s">
        <v>1</v>
      </c>
      <c r="E13" s="28" t="s">
        <v>0</v>
      </c>
      <c r="F13" s="28" t="s">
        <v>1</v>
      </c>
      <c r="G13" s="28" t="s">
        <v>0</v>
      </c>
      <c r="H13" s="28" t="s">
        <v>1</v>
      </c>
      <c r="I13" s="28" t="s">
        <v>0</v>
      </c>
      <c r="J13" s="28" t="s">
        <v>1</v>
      </c>
      <c r="K13" s="28" t="s">
        <v>0</v>
      </c>
      <c r="L13" s="28" t="s">
        <v>1</v>
      </c>
      <c r="M13" s="28" t="s">
        <v>0</v>
      </c>
      <c r="N13" s="28" t="s">
        <v>1</v>
      </c>
      <c r="O13" s="28" t="s">
        <v>0</v>
      </c>
      <c r="P13" s="28" t="s">
        <v>1</v>
      </c>
      <c r="Q13" s="28" t="s">
        <v>4</v>
      </c>
      <c r="R13" s="28" t="s">
        <v>4</v>
      </c>
      <c r="S13" s="28" t="s">
        <v>32</v>
      </c>
      <c r="T13" s="98" t="s">
        <v>33</v>
      </c>
      <c r="U13" s="65" t="s">
        <v>4</v>
      </c>
    </row>
    <row r="14" spans="1:21" ht="13.2" x14ac:dyDescent="0.25">
      <c r="A14" s="66">
        <v>1</v>
      </c>
      <c r="B14" s="105" t="s">
        <v>39</v>
      </c>
      <c r="C14" s="101">
        <v>6280</v>
      </c>
      <c r="D14" s="100">
        <v>1</v>
      </c>
      <c r="E14" s="92">
        <v>3400</v>
      </c>
      <c r="F14" s="92">
        <v>9</v>
      </c>
      <c r="G14" s="92">
        <v>2250</v>
      </c>
      <c r="H14" s="92">
        <v>4</v>
      </c>
      <c r="I14" s="92">
        <v>4640</v>
      </c>
      <c r="J14" s="92">
        <v>3</v>
      </c>
      <c r="K14" s="92">
        <v>8800</v>
      </c>
      <c r="L14" s="92">
        <v>2</v>
      </c>
      <c r="M14" s="100">
        <v>5390</v>
      </c>
      <c r="N14" s="100">
        <v>1</v>
      </c>
      <c r="O14" s="100">
        <v>6870</v>
      </c>
      <c r="P14" s="100">
        <v>1</v>
      </c>
      <c r="Q14" s="68">
        <f>SUM(C14+E14+G14+I14+K14+M14+O14)</f>
        <v>37630</v>
      </c>
      <c r="R14" s="68">
        <f>D14+F14+H14+J14+L14+N14+P14</f>
        <v>21</v>
      </c>
      <c r="S14" s="68">
        <f>LARGE((D14,F14,H14,J14,L14,N14,P14),1)</f>
        <v>9</v>
      </c>
      <c r="T14" s="99">
        <f>LARGE((D14,F14,H14,J14,L14,N14,P14),2)</f>
        <v>4</v>
      </c>
      <c r="U14" s="69">
        <f>SUM(D14,F14,H14,J14,L14,N14,P14)-(S14+T14)</f>
        <v>8</v>
      </c>
    </row>
    <row r="15" spans="1:21" ht="13.2" x14ac:dyDescent="0.25">
      <c r="A15" s="66">
        <f t="shared" ref="A15:A26" si="0">A14+1</f>
        <v>2</v>
      </c>
      <c r="B15" s="50" t="s">
        <v>8</v>
      </c>
      <c r="C15" s="97">
        <v>3120</v>
      </c>
      <c r="D15" s="92">
        <v>8</v>
      </c>
      <c r="E15" s="100">
        <v>8900</v>
      </c>
      <c r="F15" s="100">
        <v>1</v>
      </c>
      <c r="G15" s="100">
        <v>6380</v>
      </c>
      <c r="H15" s="100">
        <v>1</v>
      </c>
      <c r="I15" s="92">
        <v>3190</v>
      </c>
      <c r="J15" s="92">
        <v>5</v>
      </c>
      <c r="K15" s="100">
        <v>11180</v>
      </c>
      <c r="L15" s="100">
        <v>1</v>
      </c>
      <c r="M15" s="92">
        <v>0</v>
      </c>
      <c r="N15" s="92">
        <v>14</v>
      </c>
      <c r="O15" s="92">
        <v>0</v>
      </c>
      <c r="P15" s="92">
        <v>14</v>
      </c>
      <c r="Q15" s="68">
        <f>SUM(C15+E15+G15+I15+K15+M15+O15)</f>
        <v>32770</v>
      </c>
      <c r="R15" s="68">
        <f>D15+F15+H15+J15+L15+N15+O15+P15</f>
        <v>44</v>
      </c>
      <c r="S15" s="68">
        <f>LARGE((D15,F15,H15,J15,L15,N15,P15),1)</f>
        <v>14</v>
      </c>
      <c r="T15" s="99">
        <f>LARGE((D15,F15,H15,J15,L15,N15,O15,P15),2)</f>
        <v>14</v>
      </c>
      <c r="U15" s="69">
        <f>SUM(D15,F15,H15,J15,L15,N15,O15,P15)-(S15+T15)</f>
        <v>16</v>
      </c>
    </row>
    <row r="16" spans="1:21" ht="13.2" x14ac:dyDescent="0.25">
      <c r="A16" s="66">
        <f t="shared" si="0"/>
        <v>3</v>
      </c>
      <c r="B16" s="50" t="s">
        <v>26</v>
      </c>
      <c r="C16" s="97">
        <v>2540</v>
      </c>
      <c r="D16" s="92">
        <v>9</v>
      </c>
      <c r="E16" s="92">
        <v>6310</v>
      </c>
      <c r="F16" s="92">
        <v>3</v>
      </c>
      <c r="G16" s="92">
        <v>1580</v>
      </c>
      <c r="H16" s="92">
        <v>6</v>
      </c>
      <c r="I16" s="92">
        <v>5350</v>
      </c>
      <c r="J16" s="92">
        <v>2</v>
      </c>
      <c r="K16" s="92">
        <v>1460</v>
      </c>
      <c r="L16" s="92">
        <v>11</v>
      </c>
      <c r="M16" s="92">
        <v>2870</v>
      </c>
      <c r="N16" s="92">
        <v>2</v>
      </c>
      <c r="O16" s="92">
        <v>1750</v>
      </c>
      <c r="P16" s="92">
        <v>7</v>
      </c>
      <c r="Q16" s="68">
        <f>SUM(C16+E16+G16+I16+K16+M16+O16)</f>
        <v>21860</v>
      </c>
      <c r="R16" s="68">
        <f>D16+F16+H16+J16+L16+N16+P16</f>
        <v>40</v>
      </c>
      <c r="S16" s="68">
        <f>LARGE((D16,F16,H16,J16,L16,N16,P16),1)</f>
        <v>11</v>
      </c>
      <c r="T16" s="99">
        <f>LARGE((D16,F16,H16,J16,L16,N16,P16),2)</f>
        <v>9</v>
      </c>
      <c r="U16" s="69">
        <f>SUM(D16,F16,H16,J16,L16,N16,P16)-(S16+T16)</f>
        <v>20</v>
      </c>
    </row>
    <row r="17" spans="1:21" ht="13.2" x14ac:dyDescent="0.25">
      <c r="A17" s="66">
        <f t="shared" si="0"/>
        <v>4</v>
      </c>
      <c r="B17" s="50" t="s">
        <v>28</v>
      </c>
      <c r="C17" s="97">
        <v>6120</v>
      </c>
      <c r="D17" s="92">
        <v>2</v>
      </c>
      <c r="E17" s="92">
        <v>4130</v>
      </c>
      <c r="F17" s="92">
        <v>7</v>
      </c>
      <c r="G17" s="92">
        <v>0</v>
      </c>
      <c r="H17" s="92">
        <v>10</v>
      </c>
      <c r="I17" s="92">
        <v>2380</v>
      </c>
      <c r="J17" s="92">
        <v>6</v>
      </c>
      <c r="K17" s="92">
        <v>7800</v>
      </c>
      <c r="L17" s="92">
        <v>3</v>
      </c>
      <c r="M17" s="92">
        <v>2370</v>
      </c>
      <c r="N17" s="92">
        <v>3</v>
      </c>
      <c r="O17" s="92">
        <v>1170</v>
      </c>
      <c r="P17" s="92">
        <v>10</v>
      </c>
      <c r="Q17" s="68">
        <f>SUM(C17+E17+G17+I17+K17+M17+O17)</f>
        <v>23970</v>
      </c>
      <c r="R17" s="68">
        <f>D17+F17+H17+J17+L17+N17+P17</f>
        <v>41</v>
      </c>
      <c r="S17" s="68">
        <f>LARGE((D17,F17,H17,J17,L17,N17,P17),1)</f>
        <v>10</v>
      </c>
      <c r="T17" s="99">
        <f>LARGE((D17,F17,H17,J17,L17,N17,P17),2)</f>
        <v>10</v>
      </c>
      <c r="U17" s="69">
        <f>SUM(D17,F17,H17,J17,L17,N17,P17)-(S17+T17)</f>
        <v>21</v>
      </c>
    </row>
    <row r="18" spans="1:21" ht="13.2" x14ac:dyDescent="0.25">
      <c r="A18" s="66">
        <f t="shared" si="0"/>
        <v>5</v>
      </c>
      <c r="B18" s="50" t="s">
        <v>24</v>
      </c>
      <c r="C18" s="97">
        <v>4680</v>
      </c>
      <c r="D18" s="92">
        <v>5</v>
      </c>
      <c r="E18" s="92">
        <v>7310</v>
      </c>
      <c r="F18" s="92">
        <v>2</v>
      </c>
      <c r="G18" s="92">
        <v>1520</v>
      </c>
      <c r="H18" s="92">
        <v>8</v>
      </c>
      <c r="I18" s="92">
        <v>1710</v>
      </c>
      <c r="J18" s="92">
        <v>7</v>
      </c>
      <c r="K18" s="92">
        <v>5240</v>
      </c>
      <c r="L18" s="92">
        <v>4</v>
      </c>
      <c r="M18" s="92">
        <v>2060</v>
      </c>
      <c r="N18" s="92">
        <v>6</v>
      </c>
      <c r="O18" s="92">
        <v>2080</v>
      </c>
      <c r="P18" s="92">
        <v>6</v>
      </c>
      <c r="Q18" s="68">
        <f>SUM(C18+E18+G18+I18+K18+M18+O18)</f>
        <v>24600</v>
      </c>
      <c r="R18" s="68">
        <f>D18+F18+H18+J18+L18+N18+P18</f>
        <v>38</v>
      </c>
      <c r="S18" s="68">
        <f>LARGE((D18,F18,H18,J18,L18,N18,P18),1)</f>
        <v>8</v>
      </c>
      <c r="T18" s="99">
        <f>LARGE((D18,F18,H18,J18,L18,N18,P18),2)</f>
        <v>7</v>
      </c>
      <c r="U18" s="69">
        <f>SUM(D18,F18,H18,J18,L18,N18,P18)-(S18+T18)</f>
        <v>23</v>
      </c>
    </row>
    <row r="19" spans="1:21" ht="13.2" x14ac:dyDescent="0.25">
      <c r="A19" s="66">
        <f t="shared" si="0"/>
        <v>6</v>
      </c>
      <c r="B19" s="50" t="s">
        <v>2</v>
      </c>
      <c r="C19" s="97">
        <v>4100</v>
      </c>
      <c r="D19" s="92">
        <v>6</v>
      </c>
      <c r="E19" s="92">
        <v>4250</v>
      </c>
      <c r="F19" s="92">
        <v>5</v>
      </c>
      <c r="G19" s="92">
        <v>1650</v>
      </c>
      <c r="H19" s="92">
        <v>5</v>
      </c>
      <c r="I19" s="100">
        <v>5680</v>
      </c>
      <c r="J19" s="100">
        <v>1</v>
      </c>
      <c r="K19" s="92">
        <v>2530</v>
      </c>
      <c r="L19" s="92">
        <v>9</v>
      </c>
      <c r="M19" s="92">
        <v>1900</v>
      </c>
      <c r="N19" s="92">
        <v>7</v>
      </c>
      <c r="O19" s="92">
        <v>0</v>
      </c>
      <c r="P19" s="92">
        <v>11</v>
      </c>
      <c r="Q19" s="68">
        <f>SUM(C19+E19+G19+I19+K19+M19+O19)</f>
        <v>20110</v>
      </c>
      <c r="R19" s="68">
        <f>D19+F19+H19+J19+L19+N19+P19</f>
        <v>44</v>
      </c>
      <c r="S19" s="68">
        <f>LARGE((D19,F19,H19,J19,L19,N19,P19),1)</f>
        <v>11</v>
      </c>
      <c r="T19" s="99">
        <f>LARGE((D19,F19,H19,J19,L19,N19,P19),2)</f>
        <v>9</v>
      </c>
      <c r="U19" s="69">
        <f>SUM(D19,F19,H19,J19,L19,N19,P19)-(S19+T19)</f>
        <v>24</v>
      </c>
    </row>
    <row r="20" spans="1:21" ht="13.2" x14ac:dyDescent="0.25">
      <c r="A20" s="66">
        <f t="shared" si="0"/>
        <v>7</v>
      </c>
      <c r="B20" s="50" t="s">
        <v>25</v>
      </c>
      <c r="C20" s="97">
        <v>3940</v>
      </c>
      <c r="D20" s="92">
        <v>7</v>
      </c>
      <c r="E20" s="92">
        <v>4170</v>
      </c>
      <c r="F20" s="92">
        <v>6</v>
      </c>
      <c r="G20" s="92">
        <v>4300</v>
      </c>
      <c r="H20" s="92">
        <v>2</v>
      </c>
      <c r="I20" s="92">
        <v>0</v>
      </c>
      <c r="J20" s="92">
        <v>14</v>
      </c>
      <c r="K20" s="92">
        <v>1750</v>
      </c>
      <c r="L20" s="92">
        <v>10</v>
      </c>
      <c r="M20" s="92">
        <v>1120</v>
      </c>
      <c r="N20" s="92">
        <v>11</v>
      </c>
      <c r="O20" s="92">
        <v>5480</v>
      </c>
      <c r="P20" s="92">
        <v>2</v>
      </c>
      <c r="Q20" s="68">
        <f>SUM(C20+E20+G20+I20+K20+M20+O20)</f>
        <v>20760</v>
      </c>
      <c r="R20" s="68">
        <f>D20+F20+H20+J20+L20+N20+P20</f>
        <v>52</v>
      </c>
      <c r="S20" s="68">
        <f>LARGE((D20,F20,H20,J20,L20,N20,P20),1)</f>
        <v>14</v>
      </c>
      <c r="T20" s="99">
        <f>LARGE((D20,F20,H20,J20,L20,N20,P20),2)</f>
        <v>11</v>
      </c>
      <c r="U20" s="69">
        <f>SUM(D20,F20,H20,J20,L20,N20,P20)-(S20+T20)</f>
        <v>27</v>
      </c>
    </row>
    <row r="21" spans="1:21" ht="13.2" x14ac:dyDescent="0.25">
      <c r="A21" s="66">
        <f t="shared" si="0"/>
        <v>8</v>
      </c>
      <c r="B21" s="50" t="s">
        <v>27</v>
      </c>
      <c r="C21" s="97">
        <v>2300</v>
      </c>
      <c r="D21" s="92">
        <v>10</v>
      </c>
      <c r="E21" s="92">
        <v>2240</v>
      </c>
      <c r="F21" s="92">
        <v>11</v>
      </c>
      <c r="G21" s="92">
        <v>1540</v>
      </c>
      <c r="H21" s="92">
        <v>7</v>
      </c>
      <c r="I21" s="92">
        <v>3560</v>
      </c>
      <c r="J21" s="92">
        <v>4</v>
      </c>
      <c r="K21" s="92">
        <v>2900</v>
      </c>
      <c r="L21" s="92">
        <v>8</v>
      </c>
      <c r="M21" s="92">
        <v>2130</v>
      </c>
      <c r="N21" s="92">
        <v>4</v>
      </c>
      <c r="O21" s="92">
        <v>2380</v>
      </c>
      <c r="P21" s="92">
        <v>4</v>
      </c>
      <c r="Q21" s="68">
        <f>SUM(C21+E21+G21+I21+K21+M21+O21)</f>
        <v>17050</v>
      </c>
      <c r="R21" s="68">
        <f>D21+F21+H21+J21+L21+N21+P21</f>
        <v>48</v>
      </c>
      <c r="S21" s="68">
        <f>LARGE((D21,F21,H21,J21,L21,N21,P21),1)</f>
        <v>11</v>
      </c>
      <c r="T21" s="99">
        <f>LARGE((D21,F21,H21,J21,L21,N21,P21),2)</f>
        <v>10</v>
      </c>
      <c r="U21" s="69">
        <f>SUM(D21,F21,H21,J21,L21,N21,P21)-(S21+T21)</f>
        <v>27</v>
      </c>
    </row>
    <row r="22" spans="1:21" ht="13.2" x14ac:dyDescent="0.25">
      <c r="A22" s="66">
        <f t="shared" si="0"/>
        <v>9</v>
      </c>
      <c r="B22" s="50" t="s">
        <v>12</v>
      </c>
      <c r="C22" s="97">
        <v>5440</v>
      </c>
      <c r="D22" s="92">
        <v>4</v>
      </c>
      <c r="E22" s="92">
        <v>4110</v>
      </c>
      <c r="F22" s="92">
        <v>8</v>
      </c>
      <c r="G22" s="92">
        <v>0</v>
      </c>
      <c r="H22" s="92">
        <v>14</v>
      </c>
      <c r="I22" s="92">
        <v>0</v>
      </c>
      <c r="J22" s="92">
        <v>14</v>
      </c>
      <c r="K22" s="92">
        <v>4860</v>
      </c>
      <c r="L22" s="92">
        <v>6</v>
      </c>
      <c r="M22" s="92">
        <v>1660</v>
      </c>
      <c r="N22" s="92">
        <v>8</v>
      </c>
      <c r="O22" s="92">
        <v>2210</v>
      </c>
      <c r="P22" s="92">
        <v>5</v>
      </c>
      <c r="Q22" s="68">
        <f>SUM(C22+E22+G22+I22+K22+M22+O22)</f>
        <v>18280</v>
      </c>
      <c r="R22" s="68">
        <f>D22+F22+H22+J22+L22+N22+P22</f>
        <v>59</v>
      </c>
      <c r="S22" s="68">
        <f>LARGE((D22,F22,H22,J22,L22,N22,P22),1)</f>
        <v>14</v>
      </c>
      <c r="T22" s="99">
        <f>LARGE((D22,F22,H22,J22,L22,N22,P22),2)</f>
        <v>14</v>
      </c>
      <c r="U22" s="69">
        <f>SUM(D22,F22,H22,J22,L22,N22,P22)-(S22+T22)</f>
        <v>31</v>
      </c>
    </row>
    <row r="23" spans="1:21" ht="13.2" x14ac:dyDescent="0.25">
      <c r="A23" s="66">
        <f t="shared" si="0"/>
        <v>10</v>
      </c>
      <c r="B23" s="50" t="s">
        <v>10</v>
      </c>
      <c r="C23" s="97">
        <v>5940</v>
      </c>
      <c r="D23" s="92">
        <v>3</v>
      </c>
      <c r="E23" s="92">
        <v>2270</v>
      </c>
      <c r="F23" s="92">
        <v>10</v>
      </c>
      <c r="G23" s="92">
        <v>2350</v>
      </c>
      <c r="H23" s="92">
        <v>3</v>
      </c>
      <c r="I23" s="92">
        <v>0</v>
      </c>
      <c r="J23" s="92">
        <v>9</v>
      </c>
      <c r="K23" s="92">
        <v>0</v>
      </c>
      <c r="L23" s="92">
        <v>14</v>
      </c>
      <c r="M23" s="92">
        <v>1370</v>
      </c>
      <c r="N23" s="92">
        <v>9</v>
      </c>
      <c r="O23" s="92">
        <v>1560</v>
      </c>
      <c r="P23" s="92">
        <v>8</v>
      </c>
      <c r="Q23" s="68">
        <f>SUM(C23+E23+G23+I23+K23+M23+O23)</f>
        <v>13490</v>
      </c>
      <c r="R23" s="68">
        <f>D23+F23+H23+J23+L23+N23+P23</f>
        <v>56</v>
      </c>
      <c r="S23" s="68">
        <f>LARGE((D23,F23,H23,J23,L23,N23,P23),1)</f>
        <v>14</v>
      </c>
      <c r="T23" s="99">
        <f>LARGE((D23,F23,H23,J23,L23,N23,P23),2)</f>
        <v>10</v>
      </c>
      <c r="U23" s="69">
        <f>SUM(D23,F23,H23,J23,L23,N23,P23)-(S23+T23)</f>
        <v>32</v>
      </c>
    </row>
    <row r="24" spans="1:21" ht="13.2" x14ac:dyDescent="0.25">
      <c r="A24" s="66">
        <f t="shared" si="0"/>
        <v>11</v>
      </c>
      <c r="B24" s="50" t="s">
        <v>9</v>
      </c>
      <c r="C24" s="97">
        <v>1280</v>
      </c>
      <c r="D24" s="92">
        <v>13</v>
      </c>
      <c r="E24" s="92">
        <v>1930</v>
      </c>
      <c r="F24" s="92">
        <v>12</v>
      </c>
      <c r="G24" s="92">
        <v>0</v>
      </c>
      <c r="H24" s="92">
        <v>14</v>
      </c>
      <c r="I24" s="92">
        <v>0</v>
      </c>
      <c r="J24" s="92">
        <v>9</v>
      </c>
      <c r="K24" s="92">
        <v>5050</v>
      </c>
      <c r="L24" s="92">
        <v>5</v>
      </c>
      <c r="M24" s="92">
        <v>1230</v>
      </c>
      <c r="N24" s="92">
        <v>10</v>
      </c>
      <c r="O24" s="92">
        <v>2420</v>
      </c>
      <c r="P24" s="92">
        <v>3</v>
      </c>
      <c r="Q24" s="68">
        <f>SUM(C24+E24+G24+I24+K24+M24+O24)</f>
        <v>11910</v>
      </c>
      <c r="R24" s="68">
        <f>D24+F24+H24+J24+L24+N24+P24</f>
        <v>66</v>
      </c>
      <c r="S24" s="68">
        <f>LARGE((D24,F24,H24,J24,L24,N24,P24),1)</f>
        <v>14</v>
      </c>
      <c r="T24" s="99">
        <f>LARGE((D24,F24,H24,J24,L24,N24,P24),2)</f>
        <v>13</v>
      </c>
      <c r="U24" s="69">
        <f>SUM(D24,F24,H24,J24,L24,N24,P24)-(S24+T24)</f>
        <v>39</v>
      </c>
    </row>
    <row r="25" spans="1:21" ht="13.2" x14ac:dyDescent="0.25">
      <c r="A25" s="66">
        <f t="shared" si="0"/>
        <v>12</v>
      </c>
      <c r="B25" s="50" t="s">
        <v>23</v>
      </c>
      <c r="C25" s="97">
        <v>1680</v>
      </c>
      <c r="D25" s="92">
        <v>12</v>
      </c>
      <c r="E25" s="92">
        <v>4540</v>
      </c>
      <c r="F25" s="92">
        <v>4</v>
      </c>
      <c r="G25" s="92">
        <v>980</v>
      </c>
      <c r="H25" s="92">
        <v>9</v>
      </c>
      <c r="I25" s="92">
        <v>0</v>
      </c>
      <c r="J25" s="92">
        <v>9</v>
      </c>
      <c r="K25" s="92">
        <v>3670</v>
      </c>
      <c r="L25" s="92">
        <v>7</v>
      </c>
      <c r="M25" s="92">
        <v>0</v>
      </c>
      <c r="N25" s="92">
        <v>14</v>
      </c>
      <c r="O25" s="92">
        <v>0</v>
      </c>
      <c r="P25" s="92">
        <v>14</v>
      </c>
      <c r="Q25" s="68">
        <f>SUM(C25+E25+G25+I25+K25+M25+O25)</f>
        <v>10870</v>
      </c>
      <c r="R25" s="68">
        <f>D25+F25+H25+J25+L25+N25+P25</f>
        <v>69</v>
      </c>
      <c r="S25" s="68">
        <f>LARGE((D25,F25,H25,J25,L25,N25,P25),1)</f>
        <v>14</v>
      </c>
      <c r="T25" s="99">
        <f>LARGE((D25,F25,H25,J25,L25,N25,P25),2)</f>
        <v>14</v>
      </c>
      <c r="U25" s="69">
        <f>SUM(D25,F25,H25,J25,L25,N25,P25)-(S25+T25)</f>
        <v>41</v>
      </c>
    </row>
    <row r="26" spans="1:21" ht="13.2" x14ac:dyDescent="0.25">
      <c r="A26" s="66">
        <f t="shared" si="0"/>
        <v>13</v>
      </c>
      <c r="B26" s="50" t="s">
        <v>29</v>
      </c>
      <c r="C26" s="97">
        <v>1720</v>
      </c>
      <c r="D26" s="92">
        <v>11</v>
      </c>
      <c r="E26" s="92">
        <v>1340</v>
      </c>
      <c r="F26" s="92">
        <v>13</v>
      </c>
      <c r="G26" s="92">
        <v>0</v>
      </c>
      <c r="H26" s="92">
        <v>14</v>
      </c>
      <c r="I26" s="92">
        <v>1050</v>
      </c>
      <c r="J26" s="92">
        <v>8</v>
      </c>
      <c r="K26" s="92">
        <v>0</v>
      </c>
      <c r="L26" s="92">
        <v>14</v>
      </c>
      <c r="M26" s="92">
        <v>2120</v>
      </c>
      <c r="N26" s="92">
        <v>5</v>
      </c>
      <c r="O26" s="92">
        <v>1230</v>
      </c>
      <c r="P26" s="92">
        <v>9</v>
      </c>
      <c r="Q26" s="68">
        <f>SUM(C26+E26+G26+I26+K26+M26+O26)</f>
        <v>7460</v>
      </c>
      <c r="R26" s="68">
        <f>D26+F26+H26+J26+L26+N26+P26</f>
        <v>74</v>
      </c>
      <c r="S26" s="68">
        <f>LARGE((D26,F26,H26,J26,L26,N26,P26),1)</f>
        <v>14</v>
      </c>
      <c r="T26" s="99">
        <f>LARGE((D26,F26,H26,J26,L26,N26,P26),2)</f>
        <v>14</v>
      </c>
      <c r="U26" s="69">
        <f>SUM(D26,F26,H26,J26,L26,N26,P26)-(S26+T26)</f>
        <v>46</v>
      </c>
    </row>
    <row r="27" spans="1:21" ht="13.2" x14ac:dyDescent="0.25">
      <c r="A27" s="67"/>
      <c r="B27" s="51"/>
      <c r="C27" s="50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68"/>
      <c r="R27" s="72"/>
      <c r="S27" s="72"/>
      <c r="T27" s="93"/>
      <c r="U27" s="73"/>
    </row>
    <row r="28" spans="1:21" s="79" customFormat="1" ht="13.2" x14ac:dyDescent="0.25">
      <c r="A28" s="77"/>
      <c r="B28" s="74" t="s">
        <v>6</v>
      </c>
      <c r="C28" s="78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68"/>
      <c r="R28" s="75"/>
      <c r="S28" s="75"/>
      <c r="T28" s="94"/>
      <c r="U28" s="76"/>
    </row>
    <row r="29" spans="1:21" s="83" customFormat="1" ht="13.2" x14ac:dyDescent="0.25">
      <c r="A29" s="80"/>
      <c r="B29" s="74" t="s">
        <v>5</v>
      </c>
      <c r="C29" s="81">
        <f>SUM(C14:C26)</f>
        <v>49140</v>
      </c>
      <c r="D29" s="81"/>
      <c r="E29" s="81">
        <f t="shared" ref="D29:P29" si="1">SUM(E14:E26)</f>
        <v>54900</v>
      </c>
      <c r="F29" s="81"/>
      <c r="G29" s="81">
        <f t="shared" si="1"/>
        <v>22550</v>
      </c>
      <c r="H29" s="81"/>
      <c r="I29" s="81">
        <f t="shared" si="1"/>
        <v>27560</v>
      </c>
      <c r="J29" s="81"/>
      <c r="K29" s="81">
        <f t="shared" si="1"/>
        <v>55240</v>
      </c>
      <c r="L29" s="81"/>
      <c r="M29" s="81">
        <f t="shared" si="1"/>
        <v>24220</v>
      </c>
      <c r="N29" s="81"/>
      <c r="O29" s="81">
        <f t="shared" si="1"/>
        <v>27150</v>
      </c>
      <c r="P29" s="81"/>
      <c r="Q29" s="72"/>
      <c r="R29" s="70"/>
      <c r="S29" s="70" t="s">
        <v>36</v>
      </c>
      <c r="T29" s="95"/>
      <c r="U29" s="82">
        <f>C29+E29+G29+I29+K29+M29+O29</f>
        <v>260760</v>
      </c>
    </row>
    <row r="30" spans="1:21" s="83" customFormat="1" ht="13.8" thickBot="1" x14ac:dyDescent="0.3">
      <c r="A30" s="84"/>
      <c r="B30" s="85" t="s">
        <v>11</v>
      </c>
      <c r="C30" s="86">
        <f>C29/13</f>
        <v>3780</v>
      </c>
      <c r="D30" s="87"/>
      <c r="E30" s="87">
        <f>E29/13</f>
        <v>4223.0769230769229</v>
      </c>
      <c r="F30" s="87"/>
      <c r="G30" s="87">
        <f>G29/9</f>
        <v>2505.5555555555557</v>
      </c>
      <c r="H30" s="87"/>
      <c r="I30" s="87">
        <f>I29/8</f>
        <v>3445</v>
      </c>
      <c r="J30" s="87"/>
      <c r="K30" s="87">
        <f>K29/11</f>
        <v>5021.818181818182</v>
      </c>
      <c r="L30" s="87"/>
      <c r="M30" s="87">
        <f>M29/11</f>
        <v>2201.818181818182</v>
      </c>
      <c r="N30" s="87"/>
      <c r="O30" s="87">
        <f>O29/11</f>
        <v>2468.181818181818</v>
      </c>
      <c r="P30" s="87"/>
      <c r="Q30" s="88"/>
      <c r="R30" s="89"/>
      <c r="S30" s="89"/>
      <c r="T30" s="96"/>
      <c r="U30" s="90"/>
    </row>
    <row r="31" spans="1:21" s="2" customFormat="1" x14ac:dyDescent="0.2">
      <c r="A31" s="52"/>
      <c r="B31" s="52"/>
      <c r="C31" s="53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spans="1:21" s="2" customFormat="1" x14ac:dyDescent="0.2">
      <c r="C32" s="44"/>
    </row>
    <row r="33" spans="3:5" s="2" customFormat="1" x14ac:dyDescent="0.2">
      <c r="C33" s="44"/>
    </row>
    <row r="34" spans="3:5" s="2" customFormat="1" x14ac:dyDescent="0.2">
      <c r="C34" s="44"/>
      <c r="E34" s="26"/>
    </row>
    <row r="35" spans="3:5" s="2" customFormat="1" x14ac:dyDescent="0.2">
      <c r="C35" s="44"/>
    </row>
  </sheetData>
  <sortState ref="B14:U26">
    <sortCondition ref="U14:U26"/>
    <sortCondition descending="1" ref="Q14:Q26"/>
  </sortState>
  <mergeCells count="5">
    <mergeCell ref="M11:N11"/>
    <mergeCell ref="G11:H11"/>
    <mergeCell ref="I11:J11"/>
    <mergeCell ref="K11:L11"/>
    <mergeCell ref="O11:P11"/>
  </mergeCells>
  <phoneticPr fontId="1" type="noConversion"/>
  <pageMargins left="0.2" right="0.2" top="0.61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RowHeight="14.4" x14ac:dyDescent="0.3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x14ac:dyDescent="0.3">
      <c r="B1" s="30" t="s">
        <v>15</v>
      </c>
      <c r="C1" s="30"/>
      <c r="D1" s="34"/>
      <c r="E1" s="34"/>
      <c r="F1" s="34"/>
    </row>
    <row r="2" spans="2:6" x14ac:dyDescent="0.3">
      <c r="B2" s="30" t="s">
        <v>16</v>
      </c>
      <c r="C2" s="30"/>
      <c r="D2" s="34"/>
      <c r="E2" s="34"/>
      <c r="F2" s="34"/>
    </row>
    <row r="3" spans="2:6" x14ac:dyDescent="0.3">
      <c r="B3" s="31"/>
      <c r="C3" s="31"/>
      <c r="D3" s="35"/>
      <c r="E3" s="35"/>
      <c r="F3" s="35"/>
    </row>
    <row r="4" spans="2:6" ht="72" x14ac:dyDescent="0.3">
      <c r="B4" s="31" t="s">
        <v>17</v>
      </c>
      <c r="C4" s="31"/>
      <c r="D4" s="35"/>
      <c r="E4" s="35"/>
      <c r="F4" s="35"/>
    </row>
    <row r="5" spans="2:6" x14ac:dyDescent="0.3">
      <c r="B5" s="31"/>
      <c r="C5" s="31"/>
      <c r="D5" s="35"/>
      <c r="E5" s="35"/>
      <c r="F5" s="35"/>
    </row>
    <row r="6" spans="2:6" ht="28.8" x14ac:dyDescent="0.3">
      <c r="B6" s="30" t="s">
        <v>18</v>
      </c>
      <c r="C6" s="30"/>
      <c r="D6" s="34"/>
      <c r="E6" s="34" t="s">
        <v>19</v>
      </c>
      <c r="F6" s="34" t="s">
        <v>20</v>
      </c>
    </row>
    <row r="7" spans="2:6" ht="15" thickBot="1" x14ac:dyDescent="0.35">
      <c r="B7" s="31"/>
      <c r="C7" s="31"/>
      <c r="D7" s="35"/>
      <c r="E7" s="35"/>
      <c r="F7" s="35"/>
    </row>
    <row r="8" spans="2:6" ht="58.2" thickBot="1" x14ac:dyDescent="0.35">
      <c r="B8" s="32" t="s">
        <v>21</v>
      </c>
      <c r="C8" s="33"/>
      <c r="D8" s="36"/>
      <c r="E8" s="36">
        <v>24</v>
      </c>
      <c r="F8" s="37" t="s">
        <v>22</v>
      </c>
    </row>
    <row r="9" spans="2:6" x14ac:dyDescent="0.3">
      <c r="B9" s="31"/>
      <c r="C9" s="31"/>
      <c r="D9" s="35"/>
      <c r="E9" s="35"/>
      <c r="F9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Blad1</vt:lpstr>
      <vt:lpstr>Blad2</vt:lpstr>
      <vt:lpstr>Blad3</vt:lpstr>
      <vt:lpstr>Blad4</vt:lpstr>
      <vt:lpstr>Compatibiliteitsrapport</vt:lpstr>
      <vt:lpstr>Blad1!Afdrukbereik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</dc:creator>
  <cp:lastModifiedBy>Windows-gebruiker</cp:lastModifiedBy>
  <cp:lastPrinted>2023-04-03T07:19:22Z</cp:lastPrinted>
  <dcterms:created xsi:type="dcterms:W3CDTF">2009-02-02T17:32:24Z</dcterms:created>
  <dcterms:modified xsi:type="dcterms:W3CDTF">2023-10-02T17:31:49Z</dcterms:modified>
</cp:coreProperties>
</file>